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couthaierfarfra/Library/Mobile Documents/com~apple~CloudDocs/Desktop/Bureau MacBook Pro Agile4me/Flow Analytics Pro/Refonte FAP 2026 /"/>
    </mc:Choice>
  </mc:AlternateContent>
  <xr:revisionPtr revIDLastSave="0" documentId="13_ncr:20001_{A7643C6A-0448-D141-AB4C-2FCF87B89A15}" xr6:coauthVersionLast="47" xr6:coauthVersionMax="47" xr10:uidLastSave="{00000000-0000-0000-0000-000000000000}"/>
  <bookViews>
    <workbookView xWindow="0" yWindow="760" windowWidth="34560" windowHeight="21580" tabRatio="500" xr2:uid="{00000000-000D-0000-FFFF-FFFF00000000}"/>
  </bookViews>
  <sheets>
    <sheet name="Calculateur ROI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9" i="1" l="1"/>
  <c r="C61" i="1"/>
  <c r="C62" i="1" s="1"/>
  <c r="C60" i="1"/>
  <c r="C53" i="1"/>
  <c r="C54" i="1" s="1"/>
  <c r="C48" i="1"/>
  <c r="C37" i="1"/>
  <c r="C36" i="1"/>
  <c r="C38" i="1" s="1"/>
  <c r="C40" i="1" s="1"/>
  <c r="C75" i="1" s="1"/>
  <c r="C16" i="1"/>
  <c r="C15" i="1"/>
  <c r="C25" i="1" s="1"/>
  <c r="C64" i="1" l="1"/>
  <c r="C76" i="1" s="1"/>
  <c r="C78" i="1"/>
  <c r="C74" i="1"/>
  <c r="B84" i="1" l="1"/>
  <c r="C80" i="1"/>
</calcChain>
</file>

<file path=xl/sharedStrings.xml><?xml version="1.0" encoding="utf-8"?>
<sst xmlns="http://schemas.openxmlformats.org/spreadsheetml/2006/main" count="125" uniqueCount="100">
  <si>
    <t>Estimez le retour sur investissement de Flow Analytics Pro pour votre organisation</t>
  </si>
  <si>
    <t>💡 LÉGENDE :</t>
  </si>
  <si>
    <t>Cellule bleue</t>
  </si>
  <si>
    <t>Cellule jaune</t>
  </si>
  <si>
    <t>Cellule verte</t>
  </si>
  <si>
    <t>1️⃣ PARAMÈTRES ÉQUIPE</t>
  </si>
  <si>
    <t>Nombre de personnes</t>
  </si>
  <si>
    <t>pers.</t>
  </si>
  <si>
    <t>Taille de l'équipe de développement (dev, testeurs, etc.)</t>
  </si>
  <si>
    <t>TJM moyen (coût employeur)</t>
  </si>
  <si>
    <t>€/jour</t>
  </si>
  <si>
    <t>Taux Journalier Moyen chargé. France: ~400-600€ pour un dev.</t>
  </si>
  <si>
    <t>Jours travaillés / an</t>
  </si>
  <si>
    <t>jours</t>
  </si>
  <si>
    <t>France: ~218 jours (365 - weekends - congés - fériés)</t>
  </si>
  <si>
    <t>➤ Coût annuel équipe</t>
  </si>
  <si>
    <t>€/an</t>
  </si>
  <si>
    <t>➤ Taux horaire</t>
  </si>
  <si>
    <t>€/h</t>
  </si>
  <si>
    <t>2️⃣ FLOW METRICS - Cycle Time &amp; Productivité</t>
  </si>
  <si>
    <t>Le Cycle Time mesure le temps entre le début du travail et la livraison. Le réduire = livrer plus vite.</t>
  </si>
  <si>
    <t>Cycle Time actuel</t>
  </si>
  <si>
    <t>Temps moyen entre "In Progress" et "Done". Estimez 15-25j si inconnu.</t>
  </si>
  <si>
    <t>⚡ Réduction attendue (hypothèse)</t>
  </si>
  <si>
    <t>%</t>
  </si>
  <si>
    <t>Études: 15-30% de réduction possible. 20% est conservateur.</t>
  </si>
  <si>
    <t>✅ GAIN FLOW METRICS</t>
  </si>
  <si>
    <t>3️⃣ DORA METRICS - Incidents &amp; Stabilité</t>
  </si>
  <si>
    <t>Les incidents mobilisent l'équipe. Moins d'incidents + résolution rapide = temps économisé.</t>
  </si>
  <si>
    <t>Incidents majeurs / an</t>
  </si>
  <si>
    <t>inc.</t>
  </si>
  <si>
    <t>Incidents nécessitant une intervention urgente. 12/an = 1/mois.</t>
  </si>
  <si>
    <t>MTTR moyen (temps résolution)</t>
  </si>
  <si>
    <t>heures</t>
  </si>
  <si>
    <t>Mean Time To Repair: diagnostic + correction + déploiement.</t>
  </si>
  <si>
    <t>⚡ Réduction incidents (hypothèse)</t>
  </si>
  <si>
    <t>Suivi DORA identifie les patterns. 30-50% réduction réaliste.</t>
  </si>
  <si>
    <t>⚡ Réduction MTTR (hypothèse)</t>
  </si>
  <si>
    <t>Meilleurs processus de rollback. 40-60% atteignable.</t>
  </si>
  <si>
    <t>➤ Heures incidents initiales</t>
  </si>
  <si>
    <t>h/an</t>
  </si>
  <si>
    <t>➤ Facteur de réduction</t>
  </si>
  <si>
    <t>➤ Heures économisées</t>
  </si>
  <si>
    <t>✅ GAIN DORA METRICS</t>
  </si>
  <si>
    <t>4️⃣ ASSESSMENT - Maturité &amp; Rétention</t>
  </si>
  <si>
    <t>Meilleures pratiques agiles = diagnostic plus rapide + moins de turnover.</t>
  </si>
  <si>
    <t>Nombre d'équipes évaluées</t>
  </si>
  <si>
    <t>équipes</t>
  </si>
  <si>
    <t>Équipes utilisant le module Assessment.</t>
  </si>
  <si>
    <t>Taille moyenne par équipe</t>
  </si>
  <si>
    <t>Nombre moyen de personnes par équipe.</t>
  </si>
  <si>
    <t>➤ Total personnes</t>
  </si>
  <si>
    <t>── GAIN DIAGNOSTIC ──</t>
  </si>
  <si>
    <t>Heures rétro/diagnostic par mois</t>
  </si>
  <si>
    <t>h/éq./mois</t>
  </si>
  <si>
    <t>Temps mensuel consacré aux rétros et analyses.</t>
  </si>
  <si>
    <t>⚡ Réduction temps diagnostic</t>
  </si>
  <si>
    <t>Données prêtes à l'emploi. 40-60% gain réaliste.</t>
  </si>
  <si>
    <t>➤ Heures diag. économisées / an</t>
  </si>
  <si>
    <t>➤ Gain diagnostic</t>
  </si>
  <si>
    <t>── GAIN TURNOVER ──</t>
  </si>
  <si>
    <t>Turnover actuel</t>
  </si>
  <si>
    <t>%/an</t>
  </si>
  <si>
    <t>Taux de rotation annuel. Moyenne IT France: 15-20%.</t>
  </si>
  <si>
    <t>⚡ Réduction turnover (hypothèse)</t>
  </si>
  <si>
    <t>Équipes matures = meilleure satisfaction. 20-30% réduction.</t>
  </si>
  <si>
    <t>Coût remplacement (% salaire)</t>
  </si>
  <si>
    <t>Recrutement + onboarding. Études: 50-150% du salaire.</t>
  </si>
  <si>
    <t>➤ Salaire annuel moyen</t>
  </si>
  <si>
    <t>➤ Départs évités</t>
  </si>
  <si>
    <t>➤ Gain turnover</t>
  </si>
  <si>
    <t>✅ GAIN ASSESSMENT TOTAL</t>
  </si>
  <si>
    <t>5️⃣ INVESTISSEMENT FLOW ANALYTICS PRO</t>
  </si>
  <si>
    <t>Coût licence FAP / an</t>
  </si>
  <si>
    <t>Free: 0€ | Starter: 2739€ | Pro: 5489€ | Enterprise: 10989€</t>
  </si>
  <si>
    <t>🎯 SYNTHÈSE ROI</t>
  </si>
  <si>
    <t>◈ Gain Flow Metrics</t>
  </si>
  <si>
    <t>◎ Gain DORA Metrics</t>
  </si>
  <si>
    <t>✦ Gain Assessment</t>
  </si>
  <si>
    <t>📈 GAINS TOTAUX</t>
  </si>
  <si>
    <t>💳 Coût FAP</t>
  </si>
  <si>
    <t>💰 BÉNÉFICE NET</t>
  </si>
  <si>
    <t>⭐ RETOUR SUR INVESTISSEMENT (ROI)</t>
  </si>
  <si>
    <t>📖 Interprétation : Un ROI de 50 signifie que pour 1€ investi, vous récupérez 50€ de bénéfice net (soit 51€ au total).</t>
  </si>
  <si>
    <t>⚠️ Ces calculs sont des estimations basées sur vos hypothèses. Les gains réels dépendent de votre contexte et de l'adoption.</t>
  </si>
  <si>
    <t>hypothèses d'amélioration — ajustez-les selon votre contexte</t>
  </si>
  <si>
    <t>Saisie utilisateur</t>
  </si>
  <si>
    <t>Résultat calculé</t>
  </si>
  <si>
    <t>personnes * TJM * Jours travaillés</t>
  </si>
  <si>
    <t>CALCULATEUR ROI - Flow Analytics Pro</t>
  </si>
  <si>
    <t>incidents * MTTR</t>
  </si>
  <si>
    <t>1 - (1-red.inc) * (1-Red.MTTR)</t>
  </si>
  <si>
    <t>heures initiales * Facteur réduction</t>
  </si>
  <si>
    <t>heures éco. * Taux horaire * Nb personnes mobilisées</t>
  </si>
  <si>
    <t>équipes * Taille moyenne</t>
  </si>
  <si>
    <t>TJM * Jours travaillés</t>
  </si>
  <si>
    <t>gain diagnostic + gain Turnover</t>
  </si>
  <si>
    <t>flow + dora + assessment</t>
  </si>
  <si>
    <t>gains totaux - coût Flow Analytics Pro</t>
  </si>
  <si>
    <t>pour chaque euro investi, vous gagnez x€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</si>
</sst>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€&quot;"/>
    <numFmt numFmtId="165" formatCode="#,##0.00&quot; €&quot;"/>
    <numFmt numFmtId="166" formatCode="#,##0.0"/>
    <numFmt numFmtId="167" formatCode="0.0%"/>
    <numFmt numFmtId="168" formatCode="0.0"/>
  </numFmts>
  <fonts count="24" x14ac:knownFonts="1">
    <font>
      <sz val="11"/>
      <color theme="1"/>
      <name val="Calibri"/>
      <family val="2"/>
      <charset val="1"/>
    </font>
    <font>
      <b/>
      <sz val="20"/>
      <color rgb="FFE5B94E"/>
      <name val="DM Sans"/>
      <charset val="1"/>
    </font>
    <font>
      <sz val="11"/>
      <color rgb="FF666666"/>
      <name val="DM Sans"/>
      <charset val="1"/>
    </font>
    <font>
      <b/>
      <sz val="10"/>
      <name val="DM Sans"/>
      <charset val="1"/>
    </font>
    <font>
      <b/>
      <sz val="11"/>
      <color rgb="FF0000FF"/>
      <name val="DM Sans"/>
      <charset val="1"/>
    </font>
    <font>
      <i/>
      <sz val="9"/>
      <color rgb="FF666666"/>
      <name val="DM Sans"/>
      <charset val="1"/>
    </font>
    <font>
      <b/>
      <sz val="12"/>
      <color rgb="FF00A86B"/>
      <name val="DM Sans"/>
      <charset val="1"/>
    </font>
    <font>
      <b/>
      <sz val="14"/>
      <color rgb="FF2B9AC8"/>
      <name val="DM Sans"/>
      <charset val="1"/>
    </font>
    <font>
      <sz val="10"/>
      <color rgb="FF333333"/>
      <name val="DM Sans"/>
      <charset val="1"/>
    </font>
    <font>
      <b/>
      <sz val="11"/>
      <color rgb="FF2B9AC8"/>
      <name val="DM Sans"/>
      <charset val="1"/>
    </font>
    <font>
      <b/>
      <sz val="11"/>
      <color rgb="FF000000"/>
      <name val="DM Sans"/>
      <charset val="1"/>
    </font>
    <font>
      <b/>
      <sz val="11"/>
      <color rgb="FF8DC63F"/>
      <name val="DM Sans"/>
      <charset val="1"/>
    </font>
    <font>
      <b/>
      <sz val="10"/>
      <color rgb="FFE5B94E"/>
      <name val="DM Sans"/>
      <charset val="1"/>
    </font>
    <font>
      <b/>
      <sz val="11"/>
      <color rgb="FFE5B94E"/>
      <name val="DM Sans"/>
      <charset val="1"/>
    </font>
    <font>
      <b/>
      <sz val="16"/>
      <color rgb="FFE5B94E"/>
      <name val="DM Sans"/>
      <charset val="1"/>
    </font>
    <font>
      <sz val="11"/>
      <color rgb="FF2B9AC8"/>
      <name val="DM Sans"/>
      <charset val="1"/>
    </font>
    <font>
      <sz val="11"/>
      <color rgb="FF8DC63F"/>
      <name val="DM Sans"/>
      <charset val="1"/>
    </font>
    <font>
      <sz val="11"/>
      <color rgb="FFE5B94E"/>
      <name val="DM Sans"/>
      <charset val="1"/>
    </font>
    <font>
      <b/>
      <sz val="12"/>
      <name val="DM Sans"/>
      <charset val="1"/>
    </font>
    <font>
      <b/>
      <sz val="14"/>
      <color rgb="FF00A86B"/>
      <name val="DM Sans"/>
      <charset val="1"/>
    </font>
    <font>
      <b/>
      <sz val="14"/>
      <color rgb="FFFF6B6B"/>
      <name val="DM Sans"/>
      <charset val="1"/>
    </font>
    <font>
      <b/>
      <sz val="14"/>
      <color rgb="FFE5B94E"/>
      <name val="DM Sans"/>
      <charset val="1"/>
    </font>
    <font>
      <b/>
      <sz val="28"/>
      <color rgb="FFE5B94E"/>
      <name val="DM Sans"/>
      <charset val="1"/>
    </font>
    <font>
      <i/>
      <sz val="11"/>
      <color rgb="FF666666"/>
      <name val="DM Sans"/>
      <charset val="1"/>
    </font>
  </fonts>
  <fills count="6">
    <fill>
      <patternFill patternType="none"/>
    </fill>
    <fill>
      <patternFill patternType="gray125"/>
    </fill>
    <fill>
      <patternFill patternType="solid">
        <fgColor rgb="FFE8F4FC"/>
        <bgColor rgb="FFE6F7EF"/>
      </patternFill>
    </fill>
    <fill>
      <patternFill patternType="solid">
        <fgColor rgb="FFFFF9E6"/>
        <bgColor rgb="FFF5F5F5"/>
      </patternFill>
    </fill>
    <fill>
      <patternFill patternType="solid">
        <fgColor rgb="FFE6F7EF"/>
        <bgColor rgb="FFE8F4FC"/>
      </patternFill>
    </fill>
    <fill>
      <patternFill patternType="solid">
        <fgColor rgb="FFF5F5F5"/>
        <bgColor rgb="FFE8F4FC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3" fillId="0" borderId="0" xfId="0" applyFont="1" applyAlignment="1">
      <alignment horizontal="center"/>
    </xf>
    <xf numFmtId="168" fontId="22" fillId="3" borderId="2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/>
    </xf>
    <xf numFmtId="0" fontId="14" fillId="3" borderId="0" xfId="0" applyFont="1" applyFill="1"/>
    <xf numFmtId="0" fontId="5" fillId="0" borderId="0" xfId="0" applyFont="1"/>
    <xf numFmtId="0" fontId="7" fillId="5" borderId="0" xfId="0" applyFont="1" applyFill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/>
    <xf numFmtId="0" fontId="4" fillId="2" borderId="0" xfId="0" applyFont="1" applyFill="1"/>
    <xf numFmtId="0" fontId="5" fillId="0" borderId="0" xfId="0" applyFont="1"/>
    <xf numFmtId="0" fontId="4" fillId="3" borderId="0" xfId="0" applyFont="1" applyFill="1"/>
    <xf numFmtId="0" fontId="6" fillId="4" borderId="0" xfId="0" applyFont="1" applyFill="1"/>
    <xf numFmtId="0" fontId="8" fillId="0" borderId="0" xfId="0" applyFont="1"/>
    <xf numFmtId="0" fontId="4" fillId="2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9" fontId="4" fillId="3" borderId="1" xfId="0" applyNumberFormat="1" applyFont="1" applyFill="1" applyBorder="1" applyAlignment="1">
      <alignment horizontal="center"/>
    </xf>
    <xf numFmtId="0" fontId="9" fillId="0" borderId="0" xfId="0" applyFont="1"/>
    <xf numFmtId="166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1" fillId="0" borderId="0" xfId="0" applyFont="1"/>
    <xf numFmtId="0" fontId="10" fillId="0" borderId="1" xfId="0" applyFont="1" applyBorder="1" applyAlignment="1">
      <alignment horizontal="center"/>
    </xf>
    <xf numFmtId="0" fontId="12" fillId="0" borderId="0" xfId="0" applyFont="1"/>
    <xf numFmtId="3" fontId="10" fillId="0" borderId="1" xfId="0" applyNumberFormat="1" applyFont="1" applyBorder="1" applyAlignment="1">
      <alignment horizontal="center"/>
    </xf>
    <xf numFmtId="9" fontId="4" fillId="2" borderId="1" xfId="0" applyNumberFormat="1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8" fontId="10" fillId="0" borderId="1" xfId="0" applyNumberFormat="1" applyFont="1" applyBorder="1" applyAlignment="1">
      <alignment horizontal="center"/>
    </xf>
    <xf numFmtId="0" fontId="13" fillId="0" borderId="0" xfId="0" applyFont="1"/>
    <xf numFmtId="164" fontId="4" fillId="2" borderId="1" xfId="0" applyNumberFormat="1" applyFont="1" applyFill="1" applyBorder="1" applyAlignment="1">
      <alignment horizontal="center"/>
    </xf>
    <xf numFmtId="0" fontId="15" fillId="0" borderId="0" xfId="0" applyFont="1"/>
    <xf numFmtId="164" fontId="9" fillId="0" borderId="0" xfId="0" applyNumberFormat="1" applyFont="1" applyAlignment="1">
      <alignment horizontal="center"/>
    </xf>
    <xf numFmtId="0" fontId="16" fillId="0" borderId="0" xfId="0" applyFont="1"/>
    <xf numFmtId="164" fontId="11" fillId="0" borderId="0" xfId="0" applyNumberFormat="1" applyFont="1" applyAlignment="1">
      <alignment horizontal="center"/>
    </xf>
    <xf numFmtId="0" fontId="17" fillId="0" borderId="0" xfId="0" applyFont="1"/>
    <xf numFmtId="164" fontId="13" fillId="0" borderId="0" xfId="0" applyNumberFormat="1" applyFont="1" applyAlignment="1">
      <alignment horizontal="center"/>
    </xf>
    <xf numFmtId="0" fontId="18" fillId="0" borderId="0" xfId="0" applyFont="1"/>
    <xf numFmtId="164" fontId="19" fillId="4" borderId="1" xfId="0" applyNumberFormat="1" applyFont="1" applyFill="1" applyBorder="1" applyAlignment="1">
      <alignment horizontal="center"/>
    </xf>
    <xf numFmtId="164" fontId="20" fillId="0" borderId="0" xfId="0" applyNumberFormat="1" applyFont="1" applyAlignment="1">
      <alignment horizontal="center"/>
    </xf>
    <xf numFmtId="164" fontId="7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9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5F5F5"/>
      <rgbColor rgb="FFE6F7EF"/>
      <rgbColor rgb="FF660066"/>
      <rgbColor rgb="FFFF6B6B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4FC"/>
      <rgbColor rgb="FFCCFFCC"/>
      <rgbColor rgb="FFFFFF99"/>
      <rgbColor rgb="FF99CCFF"/>
      <rgbColor rgb="FFFF99CC"/>
      <rgbColor rgb="FFCC99FF"/>
      <rgbColor rgb="FFE5B94E"/>
      <rgbColor rgb="FF3366FF"/>
      <rgbColor rgb="FF2B9AC8"/>
      <rgbColor rgb="FF8DC63F"/>
      <rgbColor rgb="FFFFCC00"/>
      <rgbColor rgb="FFFF9900"/>
      <rgbColor rgb="FFFF6600"/>
      <rgbColor rgb="FF666666"/>
      <rgbColor rgb="FF969696"/>
      <rgbColor rgb="FF003366"/>
      <rgbColor rgb="FF00A86B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89"/>
  <sheetViews>
    <sheetView tabSelected="1" topLeftCell="A55" zoomScale="190" zoomScaleNormal="190" workbookViewId="0">
      <selection activeCell="C69" sqref="C69"/>
    </sheetView>
  </sheetViews>
  <sheetFormatPr baseColWidth="10" defaultColWidth="8.6640625" defaultRowHeight="15" x14ac:dyDescent="0.2"/>
  <cols>
    <col min="1" max="1" width="3" customWidth="1"/>
    <col min="2" max="2" width="35" customWidth="1"/>
    <col min="3" max="3" width="15" customWidth="1"/>
    <col min="4" max="4" width="10" customWidth="1"/>
    <col min="5" max="5" width="50" customWidth="1"/>
  </cols>
  <sheetData>
    <row r="2" spans="2:5" ht="28" x14ac:dyDescent="0.2">
      <c r="B2" s="8" t="s">
        <v>89</v>
      </c>
      <c r="C2" s="8"/>
      <c r="D2" s="8"/>
      <c r="E2" s="8"/>
    </row>
    <row r="3" spans="2:5" x14ac:dyDescent="0.2">
      <c r="B3" s="7" t="s">
        <v>0</v>
      </c>
      <c r="C3" s="7"/>
      <c r="D3" s="7"/>
      <c r="E3" s="7"/>
    </row>
    <row r="5" spans="2:5" x14ac:dyDescent="0.2">
      <c r="B5" s="9" t="s">
        <v>1</v>
      </c>
      <c r="C5" s="10" t="s">
        <v>2</v>
      </c>
      <c r="D5" s="11" t="s">
        <v>86</v>
      </c>
    </row>
    <row r="6" spans="2:5" x14ac:dyDescent="0.2">
      <c r="C6" s="12" t="s">
        <v>3</v>
      </c>
      <c r="D6" s="11" t="s">
        <v>85</v>
      </c>
    </row>
    <row r="7" spans="2:5" x14ac:dyDescent="0.2">
      <c r="C7" s="13" t="s">
        <v>4</v>
      </c>
      <c r="D7" s="11" t="s">
        <v>87</v>
      </c>
    </row>
    <row r="10" spans="2:5" ht="19" x14ac:dyDescent="0.25">
      <c r="B10" s="6" t="s">
        <v>5</v>
      </c>
      <c r="C10" s="6"/>
      <c r="D10" s="6"/>
      <c r="E10" s="6"/>
    </row>
    <row r="12" spans="2:5" x14ac:dyDescent="0.2">
      <c r="B12" s="14" t="s">
        <v>6</v>
      </c>
      <c r="C12" s="15">
        <v>8</v>
      </c>
      <c r="D12" t="s">
        <v>7</v>
      </c>
      <c r="E12" s="11" t="s">
        <v>8</v>
      </c>
    </row>
    <row r="13" spans="2:5" x14ac:dyDescent="0.2">
      <c r="B13" s="14" t="s">
        <v>9</v>
      </c>
      <c r="C13" s="15">
        <v>500</v>
      </c>
      <c r="D13" t="s">
        <v>10</v>
      </c>
      <c r="E13" s="11" t="s">
        <v>11</v>
      </c>
    </row>
    <row r="14" spans="2:5" x14ac:dyDescent="0.2">
      <c r="B14" s="14" t="s">
        <v>12</v>
      </c>
      <c r="C14" s="15">
        <v>218</v>
      </c>
      <c r="D14" t="s">
        <v>13</v>
      </c>
      <c r="E14" s="11" t="s">
        <v>14</v>
      </c>
    </row>
    <row r="15" spans="2:5" x14ac:dyDescent="0.2">
      <c r="B15" s="9" t="s">
        <v>15</v>
      </c>
      <c r="C15" s="16">
        <f>C12*C13*C14</f>
        <v>872000</v>
      </c>
      <c r="D15" t="s">
        <v>16</v>
      </c>
      <c r="E15" s="11" t="s">
        <v>88</v>
      </c>
    </row>
    <row r="16" spans="2:5" x14ac:dyDescent="0.2">
      <c r="B16" s="9" t="s">
        <v>17</v>
      </c>
      <c r="C16" s="17">
        <f>C13/8</f>
        <v>62.5</v>
      </c>
      <c r="D16" t="s">
        <v>18</v>
      </c>
      <c r="E16" s="11"/>
    </row>
    <row r="19" spans="2:5" ht="19" x14ac:dyDescent="0.25">
      <c r="B19" s="6" t="s">
        <v>19</v>
      </c>
      <c r="C19" s="6"/>
      <c r="D19" s="6"/>
      <c r="E19" s="6"/>
    </row>
    <row r="20" spans="2:5" x14ac:dyDescent="0.2">
      <c r="B20" s="5" t="s">
        <v>20</v>
      </c>
      <c r="C20" s="5"/>
      <c r="D20" s="5"/>
      <c r="E20" s="5"/>
    </row>
    <row r="22" spans="2:5" x14ac:dyDescent="0.2">
      <c r="B22" s="14" t="s">
        <v>21</v>
      </c>
      <c r="C22" s="15">
        <v>20</v>
      </c>
      <c r="D22" t="s">
        <v>13</v>
      </c>
      <c r="E22" s="11" t="s">
        <v>22</v>
      </c>
    </row>
    <row r="23" spans="2:5" x14ac:dyDescent="0.2">
      <c r="B23" s="14" t="s">
        <v>23</v>
      </c>
      <c r="C23" s="18">
        <v>0.2</v>
      </c>
      <c r="D23" t="s">
        <v>24</v>
      </c>
      <c r="E23" s="11" t="s">
        <v>25</v>
      </c>
    </row>
    <row r="25" spans="2:5" x14ac:dyDescent="0.2">
      <c r="B25" s="19" t="s">
        <v>26</v>
      </c>
      <c r="C25" s="16">
        <f>C15*C23</f>
        <v>174400</v>
      </c>
      <c r="D25" t="s">
        <v>16</v>
      </c>
      <c r="E25" s="11"/>
    </row>
    <row r="28" spans="2:5" ht="19" x14ac:dyDescent="0.25">
      <c r="B28" s="6" t="s">
        <v>27</v>
      </c>
      <c r="C28" s="6"/>
      <c r="D28" s="6"/>
      <c r="E28" s="6"/>
    </row>
    <row r="29" spans="2:5" x14ac:dyDescent="0.2">
      <c r="B29" s="5" t="s">
        <v>28</v>
      </c>
      <c r="C29" s="5"/>
      <c r="D29" s="5"/>
      <c r="E29" s="5"/>
    </row>
    <row r="31" spans="2:5" x14ac:dyDescent="0.2">
      <c r="B31" s="14" t="s">
        <v>29</v>
      </c>
      <c r="C31" s="15">
        <v>12</v>
      </c>
      <c r="D31" t="s">
        <v>30</v>
      </c>
      <c r="E31" s="11" t="s">
        <v>31</v>
      </c>
    </row>
    <row r="32" spans="2:5" x14ac:dyDescent="0.2">
      <c r="B32" s="14" t="s">
        <v>32</v>
      </c>
      <c r="C32" s="15">
        <v>8</v>
      </c>
      <c r="D32" t="s">
        <v>33</v>
      </c>
      <c r="E32" s="11" t="s">
        <v>34</v>
      </c>
    </row>
    <row r="33" spans="2:5" x14ac:dyDescent="0.2">
      <c r="B33" s="14" t="s">
        <v>35</v>
      </c>
      <c r="C33" s="18">
        <v>0.4</v>
      </c>
      <c r="D33" t="s">
        <v>24</v>
      </c>
      <c r="E33" s="11" t="s">
        <v>36</v>
      </c>
    </row>
    <row r="34" spans="2:5" x14ac:dyDescent="0.2">
      <c r="B34" s="14" t="s">
        <v>37</v>
      </c>
      <c r="C34" s="18">
        <v>0.5</v>
      </c>
      <c r="D34" t="s">
        <v>24</v>
      </c>
      <c r="E34" s="11" t="s">
        <v>38</v>
      </c>
    </row>
    <row r="36" spans="2:5" x14ac:dyDescent="0.2">
      <c r="B36" s="9" t="s">
        <v>39</v>
      </c>
      <c r="C36" s="20">
        <f>C31*C32</f>
        <v>96</v>
      </c>
      <c r="D36" t="s">
        <v>40</v>
      </c>
      <c r="E36" s="11" t="s">
        <v>90</v>
      </c>
    </row>
    <row r="37" spans="2:5" x14ac:dyDescent="0.2">
      <c r="B37" s="9" t="s">
        <v>41</v>
      </c>
      <c r="C37" s="21">
        <f>1-(1-C33)*(1-C34)</f>
        <v>0.7</v>
      </c>
      <c r="D37" t="s">
        <v>24</v>
      </c>
      <c r="E37" s="11" t="s">
        <v>91</v>
      </c>
    </row>
    <row r="38" spans="2:5" x14ac:dyDescent="0.2">
      <c r="B38" s="9" t="s">
        <v>42</v>
      </c>
      <c r="C38" s="20">
        <f>C36*C37</f>
        <v>67.199999999999989</v>
      </c>
      <c r="D38" t="s">
        <v>40</v>
      </c>
      <c r="E38" s="11" t="s">
        <v>92</v>
      </c>
    </row>
    <row r="40" spans="2:5" x14ac:dyDescent="0.2">
      <c r="B40" s="22" t="s">
        <v>43</v>
      </c>
      <c r="C40" s="16">
        <f>C38*C16*C12</f>
        <v>33599.999999999993</v>
      </c>
      <c r="D40" t="s">
        <v>16</v>
      </c>
      <c r="E40" s="11" t="s">
        <v>93</v>
      </c>
    </row>
    <row r="43" spans="2:5" ht="19" x14ac:dyDescent="0.25">
      <c r="B43" s="6" t="s">
        <v>44</v>
      </c>
      <c r="C43" s="6"/>
      <c r="D43" s="6"/>
      <c r="E43" s="6"/>
    </row>
    <row r="44" spans="2:5" x14ac:dyDescent="0.2">
      <c r="B44" s="5" t="s">
        <v>45</v>
      </c>
      <c r="C44" s="5"/>
      <c r="D44" s="5"/>
      <c r="E44" s="5"/>
    </row>
    <row r="46" spans="2:5" x14ac:dyDescent="0.2">
      <c r="B46" s="14" t="s">
        <v>46</v>
      </c>
      <c r="C46" s="15">
        <v>5</v>
      </c>
      <c r="D46" t="s">
        <v>47</v>
      </c>
      <c r="E46" s="11" t="s">
        <v>48</v>
      </c>
    </row>
    <row r="47" spans="2:5" x14ac:dyDescent="0.2">
      <c r="B47" s="14" t="s">
        <v>49</v>
      </c>
      <c r="C47" s="15">
        <v>8</v>
      </c>
      <c r="D47" t="s">
        <v>7</v>
      </c>
      <c r="E47" s="11" t="s">
        <v>50</v>
      </c>
    </row>
    <row r="48" spans="2:5" x14ac:dyDescent="0.2">
      <c r="B48" s="9" t="s">
        <v>51</v>
      </c>
      <c r="C48" s="23">
        <f>C46*C47</f>
        <v>40</v>
      </c>
      <c r="D48" t="s">
        <v>7</v>
      </c>
      <c r="E48" s="11" t="s">
        <v>94</v>
      </c>
    </row>
    <row r="50" spans="2:5" x14ac:dyDescent="0.2">
      <c r="B50" s="24" t="s">
        <v>52</v>
      </c>
    </row>
    <row r="51" spans="2:5" x14ac:dyDescent="0.2">
      <c r="B51" s="14" t="s">
        <v>53</v>
      </c>
      <c r="C51" s="15">
        <v>4</v>
      </c>
      <c r="D51" t="s">
        <v>54</v>
      </c>
      <c r="E51" s="11" t="s">
        <v>55</v>
      </c>
    </row>
    <row r="52" spans="2:5" x14ac:dyDescent="0.2">
      <c r="B52" s="14" t="s">
        <v>56</v>
      </c>
      <c r="C52" s="18">
        <v>0.5</v>
      </c>
      <c r="D52" t="s">
        <v>24</v>
      </c>
      <c r="E52" s="11" t="s">
        <v>57</v>
      </c>
    </row>
    <row r="53" spans="2:5" x14ac:dyDescent="0.2">
      <c r="B53" s="9" t="s">
        <v>58</v>
      </c>
      <c r="C53" s="25">
        <f>C46*C51*12*C52</f>
        <v>120</v>
      </c>
      <c r="D53" t="s">
        <v>40</v>
      </c>
      <c r="E53" s="11"/>
    </row>
    <row r="54" spans="2:5" x14ac:dyDescent="0.2">
      <c r="B54" s="9" t="s">
        <v>59</v>
      </c>
      <c r="C54" s="16">
        <f>C53*C16*4</f>
        <v>30000</v>
      </c>
      <c r="D54" t="s">
        <v>16</v>
      </c>
      <c r="E54" s="11"/>
    </row>
    <row r="56" spans="2:5" x14ac:dyDescent="0.2">
      <c r="B56" s="24" t="s">
        <v>60</v>
      </c>
    </row>
    <row r="57" spans="2:5" x14ac:dyDescent="0.2">
      <c r="B57" s="14" t="s">
        <v>61</v>
      </c>
      <c r="C57" s="26">
        <v>0.15</v>
      </c>
      <c r="D57" t="s">
        <v>62</v>
      </c>
      <c r="E57" s="11" t="s">
        <v>63</v>
      </c>
    </row>
    <row r="58" spans="2:5" x14ac:dyDescent="0.2">
      <c r="B58" s="14" t="s">
        <v>64</v>
      </c>
      <c r="C58" s="18">
        <v>0.2</v>
      </c>
      <c r="D58" t="s">
        <v>24</v>
      </c>
      <c r="E58" s="11" t="s">
        <v>65</v>
      </c>
    </row>
    <row r="59" spans="2:5" x14ac:dyDescent="0.2">
      <c r="B59" s="14" t="s">
        <v>66</v>
      </c>
      <c r="C59" s="26">
        <v>0.5</v>
      </c>
      <c r="D59" t="s">
        <v>24</v>
      </c>
      <c r="E59" s="11" t="s">
        <v>67</v>
      </c>
    </row>
    <row r="60" spans="2:5" x14ac:dyDescent="0.2">
      <c r="B60" s="9" t="s">
        <v>68</v>
      </c>
      <c r="C60" s="27">
        <f>C13*C14</f>
        <v>109000</v>
      </c>
      <c r="D60" t="s">
        <v>16</v>
      </c>
      <c r="E60" s="11" t="s">
        <v>95</v>
      </c>
    </row>
    <row r="61" spans="2:5" x14ac:dyDescent="0.2">
      <c r="B61" s="9" t="s">
        <v>69</v>
      </c>
      <c r="C61" s="28">
        <f>C48*C57*C58</f>
        <v>1.2000000000000002</v>
      </c>
      <c r="D61" t="s">
        <v>7</v>
      </c>
      <c r="E61" s="11"/>
    </row>
    <row r="62" spans="2:5" x14ac:dyDescent="0.2">
      <c r="B62" s="9" t="s">
        <v>70</v>
      </c>
      <c r="C62" s="16">
        <f>C61*C60*C59</f>
        <v>65400.000000000007</v>
      </c>
      <c r="D62" t="s">
        <v>16</v>
      </c>
      <c r="E62" s="11"/>
    </row>
    <row r="64" spans="2:5" x14ac:dyDescent="0.2">
      <c r="B64" s="29" t="s">
        <v>71</v>
      </c>
      <c r="C64" s="16">
        <f>C54+C62</f>
        <v>95400</v>
      </c>
      <c r="D64" t="s">
        <v>16</v>
      </c>
      <c r="E64" s="11" t="s">
        <v>96</v>
      </c>
    </row>
    <row r="67" spans="2:5" ht="19" x14ac:dyDescent="0.25">
      <c r="B67" s="6" t="s">
        <v>72</v>
      </c>
      <c r="C67" s="6"/>
      <c r="D67" s="6"/>
      <c r="E67" s="6"/>
    </row>
    <row r="69" spans="2:5" x14ac:dyDescent="0.2">
      <c r="B69" s="14" t="s">
        <v>73</v>
      </c>
      <c r="C69" s="30">
        <v>10989</v>
      </c>
      <c r="D69" t="s">
        <v>16</v>
      </c>
      <c r="E69" s="11" t="s">
        <v>74</v>
      </c>
    </row>
    <row r="72" spans="2:5" ht="20" x14ac:dyDescent="0.25">
      <c r="B72" s="4" t="s">
        <v>75</v>
      </c>
      <c r="C72" s="4"/>
      <c r="D72" s="4"/>
      <c r="E72" s="4"/>
    </row>
    <row r="74" spans="2:5" x14ac:dyDescent="0.2">
      <c r="B74" s="31" t="s">
        <v>76</v>
      </c>
      <c r="C74" s="32">
        <f>C25</f>
        <v>174400</v>
      </c>
      <c r="D74" t="s">
        <v>16</v>
      </c>
    </row>
    <row r="75" spans="2:5" x14ac:dyDescent="0.2">
      <c r="B75" s="33" t="s">
        <v>77</v>
      </c>
      <c r="C75" s="34">
        <f>C40</f>
        <v>33599.999999999993</v>
      </c>
      <c r="D75" t="s">
        <v>16</v>
      </c>
    </row>
    <row r="76" spans="2:5" x14ac:dyDescent="0.2">
      <c r="B76" s="35" t="s">
        <v>78</v>
      </c>
      <c r="C76" s="36">
        <f>C64</f>
        <v>95400</v>
      </c>
      <c r="D76" t="s">
        <v>16</v>
      </c>
    </row>
    <row r="78" spans="2:5" ht="19" x14ac:dyDescent="0.25">
      <c r="B78" s="37" t="s">
        <v>79</v>
      </c>
      <c r="C78" s="38">
        <f>C25+C40+C64</f>
        <v>303400</v>
      </c>
      <c r="D78" t="s">
        <v>16</v>
      </c>
      <c r="E78" s="11" t="s">
        <v>97</v>
      </c>
    </row>
    <row r="79" spans="2:5" ht="19" x14ac:dyDescent="0.25">
      <c r="B79" s="37" t="s">
        <v>80</v>
      </c>
      <c r="C79" s="39">
        <f>-C69</f>
        <v>-10989</v>
      </c>
      <c r="D79" t="s">
        <v>16</v>
      </c>
    </row>
    <row r="80" spans="2:5" ht="19" x14ac:dyDescent="0.25">
      <c r="B80" s="37" t="s">
        <v>81</v>
      </c>
      <c r="C80" s="40">
        <f>C78-C69</f>
        <v>292411</v>
      </c>
      <c r="D80" t="s">
        <v>16</v>
      </c>
      <c r="E80" s="11" t="s">
        <v>98</v>
      </c>
    </row>
    <row r="83" spans="2:5" ht="19" x14ac:dyDescent="0.25">
      <c r="B83" s="3" t="s">
        <v>82</v>
      </c>
      <c r="C83" s="3"/>
    </row>
    <row r="84" spans="2:5" ht="38" x14ac:dyDescent="0.2">
      <c r="B84" s="2">
        <f>IF(C69&gt;0,(C78-C69)/C69,0)</f>
        <v>26.609427609427609</v>
      </c>
      <c r="C84" s="2"/>
    </row>
    <row r="86" spans="2:5" x14ac:dyDescent="0.2">
      <c r="B86" s="1" t="s">
        <v>99</v>
      </c>
      <c r="C86" s="1"/>
      <c r="D86" s="1"/>
      <c r="E86" s="1"/>
    </row>
    <row r="88" spans="2:5" x14ac:dyDescent="0.2">
      <c r="B88" s="5" t="s">
        <v>83</v>
      </c>
      <c r="C88" s="5"/>
      <c r="D88" s="5"/>
      <c r="E88" s="5"/>
    </row>
    <row r="89" spans="2:5" x14ac:dyDescent="0.2">
      <c r="B89" s="5" t="s">
        <v>84</v>
      </c>
      <c r="C89" s="5"/>
      <c r="D89" s="5"/>
      <c r="E89" s="5"/>
    </row>
  </sheetData>
  <mergeCells count="16">
    <mergeCell ref="B89:E89"/>
    <mergeCell ref="B72:E72"/>
    <mergeCell ref="B83:C83"/>
    <mergeCell ref="B84:C84"/>
    <mergeCell ref="B86:E86"/>
    <mergeCell ref="B88:E88"/>
    <mergeCell ref="B28:E28"/>
    <mergeCell ref="B29:E29"/>
    <mergeCell ref="B43:E43"/>
    <mergeCell ref="B44:E44"/>
    <mergeCell ref="B67:E67"/>
    <mergeCell ref="B2:E2"/>
    <mergeCell ref="B3:E3"/>
    <mergeCell ref="B10:E10"/>
    <mergeCell ref="B19:E19"/>
    <mergeCell ref="B20:E2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Calculateur ROI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Couthaïer FARFRA</cp:lastModifiedBy>
  <cp:revision>0</cp:revision>
  <dcterms:created xsi:type="dcterms:W3CDTF">2026-01-09T14:55:12Z</dcterms:created>
  <dcterms:modified xsi:type="dcterms:W3CDTF">2026-01-09T15:04:40Z</dcterms:modified>
  <dc:language>en-US</dc:language>
</cp:coreProperties>
</file>